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neDrive\H2E\Templates\"/>
    </mc:Choice>
  </mc:AlternateContent>
  <xr:revisionPtr revIDLastSave="0" documentId="8_{48DD89F6-5EB8-4733-A46B-F80DA8FBDEEE}" xr6:coauthVersionLast="47" xr6:coauthVersionMax="47" xr10:uidLastSave="{00000000-0000-0000-0000-000000000000}"/>
  <bookViews>
    <workbookView xWindow="-120" yWindow="-120" windowWidth="29040" windowHeight="15720" xr2:uid="{D8F72A4B-EEB6-4571-9D95-5634F5705A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1" l="1"/>
  <c r="H62" i="1"/>
  <c r="E61" i="1"/>
  <c r="F61" i="1"/>
  <c r="H61" i="1" s="1"/>
  <c r="I61" i="1" s="1"/>
  <c r="G61" i="1"/>
  <c r="E58" i="1"/>
  <c r="F58" i="1"/>
  <c r="H58" i="1" s="1"/>
  <c r="G58" i="1"/>
  <c r="E59" i="1"/>
  <c r="G59" i="1"/>
  <c r="E60" i="1"/>
  <c r="G60" i="1"/>
  <c r="E50" i="1"/>
  <c r="F50" i="1"/>
  <c r="H50" i="1" s="1"/>
  <c r="G50" i="1"/>
  <c r="I50" i="1" s="1"/>
  <c r="J50" i="1" s="1"/>
  <c r="F51" i="1" s="1"/>
  <c r="E51" i="1"/>
  <c r="G51" i="1"/>
  <c r="E52" i="1"/>
  <c r="G52" i="1"/>
  <c r="E53" i="1"/>
  <c r="G53" i="1"/>
  <c r="E54" i="1"/>
  <c r="G54" i="1"/>
  <c r="E55" i="1"/>
  <c r="G55" i="1"/>
  <c r="E56" i="1"/>
  <c r="G56" i="1"/>
  <c r="E57" i="1"/>
  <c r="G57" i="1"/>
  <c r="E34" i="1"/>
  <c r="F34" i="1"/>
  <c r="H34" i="1" s="1"/>
  <c r="G34" i="1"/>
  <c r="I34" i="1" s="1"/>
  <c r="E35" i="1"/>
  <c r="G35" i="1"/>
  <c r="E36" i="1"/>
  <c r="G36" i="1"/>
  <c r="E37" i="1"/>
  <c r="G37" i="1"/>
  <c r="E38" i="1"/>
  <c r="G38" i="1"/>
  <c r="E39" i="1"/>
  <c r="G39" i="1"/>
  <c r="E40" i="1"/>
  <c r="G40" i="1"/>
  <c r="E41" i="1"/>
  <c r="G41" i="1"/>
  <c r="E42" i="1"/>
  <c r="G42" i="1"/>
  <c r="E43" i="1"/>
  <c r="G43" i="1"/>
  <c r="E44" i="1"/>
  <c r="G44" i="1"/>
  <c r="E45" i="1"/>
  <c r="G45" i="1"/>
  <c r="E46" i="1"/>
  <c r="G46" i="1"/>
  <c r="E47" i="1"/>
  <c r="G47" i="1"/>
  <c r="E48" i="1"/>
  <c r="G48" i="1"/>
  <c r="E49" i="1"/>
  <c r="G49" i="1"/>
  <c r="G32" i="1"/>
  <c r="J31" i="1"/>
  <c r="I31" i="1"/>
  <c r="H31" i="1"/>
  <c r="F31" i="1"/>
  <c r="G33" i="1"/>
  <c r="E32" i="1"/>
  <c r="E33" i="1" s="1"/>
  <c r="G31" i="1"/>
  <c r="B44" i="1"/>
  <c r="B43" i="1"/>
  <c r="B42" i="1"/>
  <c r="B41" i="1"/>
  <c r="B40" i="1"/>
  <c r="B39" i="1"/>
  <c r="E25" i="1"/>
  <c r="E26" i="1" s="1"/>
  <c r="F25" i="1"/>
  <c r="H25" i="1" s="1"/>
  <c r="I25" i="1" s="1"/>
  <c r="G25" i="1"/>
  <c r="G26" i="1"/>
  <c r="E19" i="1"/>
  <c r="F19" i="1"/>
  <c r="J19" i="1" s="1"/>
  <c r="F20" i="1" s="1"/>
  <c r="G19" i="1"/>
  <c r="I19" i="1" s="1"/>
  <c r="H19" i="1"/>
  <c r="E20" i="1"/>
  <c r="G20" i="1"/>
  <c r="E21" i="1"/>
  <c r="G21" i="1"/>
  <c r="E22" i="1"/>
  <c r="G22" i="1"/>
  <c r="E23" i="1"/>
  <c r="G23" i="1"/>
  <c r="E24" i="1"/>
  <c r="G24" i="1"/>
  <c r="E5" i="1"/>
  <c r="F5" i="1"/>
  <c r="G5" i="1"/>
  <c r="H5" i="1"/>
  <c r="I5" i="1"/>
  <c r="J5" i="1" s="1"/>
  <c r="F6" i="1" s="1"/>
  <c r="E6" i="1"/>
  <c r="G6" i="1"/>
  <c r="E7" i="1"/>
  <c r="G7" i="1"/>
  <c r="E8" i="1"/>
  <c r="G8" i="1"/>
  <c r="E9" i="1"/>
  <c r="G9" i="1"/>
  <c r="E10" i="1"/>
  <c r="G10" i="1"/>
  <c r="E11" i="1"/>
  <c r="G11" i="1"/>
  <c r="E12" i="1"/>
  <c r="G12" i="1"/>
  <c r="E13" i="1"/>
  <c r="G13" i="1"/>
  <c r="E14" i="1"/>
  <c r="G14" i="1"/>
  <c r="E15" i="1"/>
  <c r="G15" i="1"/>
  <c r="E16" i="1"/>
  <c r="G16" i="1"/>
  <c r="E17" i="1"/>
  <c r="G17" i="1"/>
  <c r="E18" i="1"/>
  <c r="G18" i="1"/>
  <c r="J4" i="1"/>
  <c r="I4" i="1"/>
  <c r="H4" i="1"/>
  <c r="G4" i="1"/>
  <c r="F4" i="1"/>
  <c r="E4" i="1"/>
  <c r="J3" i="1"/>
  <c r="I3" i="1"/>
  <c r="H3" i="1"/>
  <c r="G3" i="1"/>
  <c r="F3" i="1"/>
  <c r="B13" i="1"/>
  <c r="B12" i="1"/>
  <c r="B11" i="1"/>
  <c r="B10" i="1"/>
  <c r="B9" i="1"/>
  <c r="J61" i="1" l="1"/>
  <c r="I58" i="1"/>
  <c r="J58" i="1" s="1"/>
  <c r="F59" i="1" s="1"/>
  <c r="H51" i="1"/>
  <c r="I51" i="1" s="1"/>
  <c r="J51" i="1" s="1"/>
  <c r="F52" i="1" s="1"/>
  <c r="J34" i="1"/>
  <c r="F35" i="1" s="1"/>
  <c r="F32" i="1"/>
  <c r="H32" i="1" s="1"/>
  <c r="I32" i="1" s="1"/>
  <c r="J32" i="1" s="1"/>
  <c r="F33" i="1" s="1"/>
  <c r="J25" i="1"/>
  <c r="F26" i="1" s="1"/>
  <c r="H20" i="1"/>
  <c r="I20" i="1"/>
  <c r="J20" i="1" s="1"/>
  <c r="F21" i="1" s="1"/>
  <c r="H6" i="1"/>
  <c r="I6" i="1" s="1"/>
  <c r="J6" i="1"/>
  <c r="F7" i="1" s="1"/>
  <c r="J59" i="1" l="1"/>
  <c r="F60" i="1" s="1"/>
  <c r="H59" i="1"/>
  <c r="I59" i="1" s="1"/>
  <c r="H52" i="1"/>
  <c r="I52" i="1" s="1"/>
  <c r="J52" i="1" s="1"/>
  <c r="F53" i="1" s="1"/>
  <c r="H35" i="1"/>
  <c r="I35" i="1" s="1"/>
  <c r="J35" i="1"/>
  <c r="F36" i="1" s="1"/>
  <c r="H33" i="1"/>
  <c r="I33" i="1" s="1"/>
  <c r="J33" i="1" s="1"/>
  <c r="H26" i="1"/>
  <c r="I26" i="1" s="1"/>
  <c r="J26" i="1"/>
  <c r="H21" i="1"/>
  <c r="I21" i="1" s="1"/>
  <c r="J21" i="1"/>
  <c r="F22" i="1" s="1"/>
  <c r="H7" i="1"/>
  <c r="I7" i="1" s="1"/>
  <c r="J7" i="1" s="1"/>
  <c r="F8" i="1" s="1"/>
  <c r="J60" i="1" l="1"/>
  <c r="H60" i="1"/>
  <c r="I60" i="1" s="1"/>
  <c r="H53" i="1"/>
  <c r="I53" i="1" s="1"/>
  <c r="J53" i="1"/>
  <c r="F54" i="1" s="1"/>
  <c r="H36" i="1"/>
  <c r="I36" i="1" s="1"/>
  <c r="J36" i="1"/>
  <c r="F37" i="1" s="1"/>
  <c r="H22" i="1"/>
  <c r="I22" i="1" s="1"/>
  <c r="J22" i="1"/>
  <c r="F23" i="1" s="1"/>
  <c r="J8" i="1"/>
  <c r="F9" i="1" s="1"/>
  <c r="H8" i="1"/>
  <c r="I8" i="1" s="1"/>
  <c r="H54" i="1" l="1"/>
  <c r="I54" i="1" s="1"/>
  <c r="J54" i="1"/>
  <c r="F55" i="1" s="1"/>
  <c r="H37" i="1"/>
  <c r="I37" i="1" s="1"/>
  <c r="J37" i="1"/>
  <c r="F38" i="1" s="1"/>
  <c r="H23" i="1"/>
  <c r="I23" i="1" s="1"/>
  <c r="J23" i="1" s="1"/>
  <c r="F24" i="1" s="1"/>
  <c r="H9" i="1"/>
  <c r="I9" i="1" s="1"/>
  <c r="J9" i="1" s="1"/>
  <c r="F10" i="1" s="1"/>
  <c r="H55" i="1" l="1"/>
  <c r="I55" i="1" s="1"/>
  <c r="J55" i="1" s="1"/>
  <c r="F56" i="1" s="1"/>
  <c r="H38" i="1"/>
  <c r="I38" i="1" s="1"/>
  <c r="J38" i="1"/>
  <c r="F39" i="1" s="1"/>
  <c r="H24" i="1"/>
  <c r="I24" i="1" s="1"/>
  <c r="J24" i="1"/>
  <c r="H10" i="1"/>
  <c r="I10" i="1" s="1"/>
  <c r="J10" i="1" s="1"/>
  <c r="F11" i="1" s="1"/>
  <c r="H56" i="1" l="1"/>
  <c r="I56" i="1" s="1"/>
  <c r="J56" i="1"/>
  <c r="F57" i="1" s="1"/>
  <c r="H39" i="1"/>
  <c r="I39" i="1" s="1"/>
  <c r="J39" i="1"/>
  <c r="F40" i="1" s="1"/>
  <c r="H11" i="1"/>
  <c r="I11" i="1" s="1"/>
  <c r="J11" i="1" s="1"/>
  <c r="F12" i="1" s="1"/>
  <c r="J57" i="1" l="1"/>
  <c r="H57" i="1"/>
  <c r="I57" i="1" s="1"/>
  <c r="H40" i="1"/>
  <c r="I40" i="1" s="1"/>
  <c r="J40" i="1"/>
  <c r="F41" i="1" s="1"/>
  <c r="H12" i="1"/>
  <c r="I12" i="1" s="1"/>
  <c r="J12" i="1" s="1"/>
  <c r="F13" i="1" s="1"/>
  <c r="H41" i="1" l="1"/>
  <c r="I41" i="1" s="1"/>
  <c r="J41" i="1"/>
  <c r="F42" i="1" s="1"/>
  <c r="H13" i="1"/>
  <c r="I13" i="1" s="1"/>
  <c r="J13" i="1" s="1"/>
  <c r="F14" i="1" s="1"/>
  <c r="H42" i="1" l="1"/>
  <c r="I42" i="1" s="1"/>
  <c r="J42" i="1"/>
  <c r="F43" i="1" s="1"/>
  <c r="H14" i="1"/>
  <c r="I14" i="1" s="1"/>
  <c r="J14" i="1" s="1"/>
  <c r="F15" i="1" s="1"/>
  <c r="H43" i="1" l="1"/>
  <c r="I43" i="1" s="1"/>
  <c r="J43" i="1"/>
  <c r="F44" i="1" s="1"/>
  <c r="H15" i="1"/>
  <c r="I15" i="1" s="1"/>
  <c r="J15" i="1" s="1"/>
  <c r="F16" i="1" s="1"/>
  <c r="H44" i="1" l="1"/>
  <c r="I44" i="1" s="1"/>
  <c r="J44" i="1" s="1"/>
  <c r="F45" i="1" s="1"/>
  <c r="J16" i="1"/>
  <c r="F17" i="1" s="1"/>
  <c r="H16" i="1"/>
  <c r="I16" i="1" s="1"/>
  <c r="H45" i="1" l="1"/>
  <c r="I45" i="1" s="1"/>
  <c r="J45" i="1"/>
  <c r="F46" i="1" s="1"/>
  <c r="J17" i="1"/>
  <c r="F18" i="1" s="1"/>
  <c r="H17" i="1"/>
  <c r="I17" i="1" s="1"/>
  <c r="H46" i="1" l="1"/>
  <c r="I46" i="1" s="1"/>
  <c r="J46" i="1"/>
  <c r="F47" i="1" s="1"/>
  <c r="H18" i="1"/>
  <c r="I18" i="1" s="1"/>
  <c r="J18" i="1" s="1"/>
  <c r="H47" i="1" l="1"/>
  <c r="I47" i="1" s="1"/>
  <c r="J47" i="1"/>
  <c r="F48" i="1" s="1"/>
  <c r="H48" i="1" l="1"/>
  <c r="I48" i="1" s="1"/>
  <c r="J48" i="1" s="1"/>
  <c r="F49" i="1" s="1"/>
  <c r="H49" i="1" l="1"/>
  <c r="I49" i="1" s="1"/>
  <c r="J49" i="1"/>
</calcChain>
</file>

<file path=xl/sharedStrings.xml><?xml version="1.0" encoding="utf-8"?>
<sst xmlns="http://schemas.openxmlformats.org/spreadsheetml/2006/main" count="34" uniqueCount="22">
  <si>
    <t>START</t>
  </si>
  <si>
    <t>PMT</t>
  </si>
  <si>
    <t>PRINCIPAL</t>
  </si>
  <si>
    <t>END</t>
  </si>
  <si>
    <t>Start of Loan</t>
  </si>
  <si>
    <t>Loan Amount</t>
  </si>
  <si>
    <t>Interest Rate</t>
  </si>
  <si>
    <t># of Periods</t>
  </si>
  <si>
    <t>Period to Calculate Amounts for</t>
  </si>
  <si>
    <t>Payment</t>
  </si>
  <si>
    <t>Period #</t>
  </si>
  <si>
    <t>Monthly Principal Payment</t>
  </si>
  <si>
    <t>Ending Balance</t>
  </si>
  <si>
    <t>Monthy Interest</t>
  </si>
  <si>
    <t>PER</t>
  </si>
  <si>
    <t>INT</t>
  </si>
  <si>
    <t>Starting Period for Calculations</t>
  </si>
  <si>
    <t>Ending Period for Calculations</t>
  </si>
  <si>
    <t>Starting Period #</t>
  </si>
  <si>
    <t>Ending Period #</t>
  </si>
  <si>
    <t>Total Interest Payments</t>
  </si>
  <si>
    <t>Total Principal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</si>
</sst>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3" fontId="0" fillId="2" borderId="1" xfId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9" fontId="0" fillId="2" borderId="1" xfId="1" applyNumberFormat="1" applyFont="1" applyFill="1" applyBorder="1" applyAlignment="1">
      <alignment horizontal="center"/>
    </xf>
    <xf numFmtId="8" fontId="0" fillId="0" borderId="1" xfId="1" applyNumberFormat="1" applyFon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43" fontId="0" fillId="0" borderId="0" xfId="1" applyFont="1" applyAlignment="1">
      <alignment horizontal="left"/>
    </xf>
    <xf numFmtId="17" fontId="0" fillId="2" borderId="1" xfId="1" applyNumberFormat="1" applyFont="1" applyFill="1" applyBorder="1" applyAlignment="1">
      <alignment horizontal="center"/>
    </xf>
    <xf numFmtId="1" fontId="0" fillId="2" borderId="1" xfId="1" applyNumberFormat="1" applyFont="1" applyFill="1" applyBorder="1" applyAlignment="1">
      <alignment horizontal="center"/>
    </xf>
    <xf numFmtId="44" fontId="0" fillId="0" borderId="1" xfId="2" applyFont="1" applyBorder="1" applyAlignment="1">
      <alignment horizontal="center"/>
    </xf>
    <xf numFmtId="43" fontId="0" fillId="0" borderId="0" xfId="0" applyNumberFormat="1"/>
    <xf numFmtId="8" fontId="0" fillId="0" borderId="0" xfId="0" applyNumberFormat="1"/>
    <xf numFmtId="1" fontId="0" fillId="0" borderId="1" xfId="0" applyNumberFormat="1" applyBorder="1" applyAlignment="1">
      <alignment horizontal="center"/>
    </xf>
    <xf numFmtId="44" fontId="0" fillId="0" borderId="1" xfId="2" applyFont="1" applyBorder="1"/>
    <xf numFmtId="8" fontId="0" fillId="0" borderId="1" xfId="0" applyNumberFormat="1" applyBorder="1"/>
    <xf numFmtId="0" fontId="0" fillId="2" borderId="0" xfId="0" applyFill="1"/>
    <xf numFmtId="43" fontId="0" fillId="2" borderId="0" xfId="0" applyNumberFormat="1" applyFill="1"/>
    <xf numFmtId="8" fontId="0" fillId="2" borderId="0" xfId="0" applyNumberForma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EBC01-B350-4076-8691-B6A023E77AF8}">
  <dimension ref="A1:J62"/>
  <sheetViews>
    <sheetView tabSelected="1" zoomScale="130" zoomScaleNormal="130" workbookViewId="0">
      <selection activeCell="B12" sqref="B12"/>
    </sheetView>
  </sheetViews>
  <sheetFormatPr defaultRowHeight="15" x14ac:dyDescent="0.25"/>
  <cols>
    <col min="1" max="1" width="31.140625" style="5" bestFit="1" customWidth="1"/>
    <col min="2" max="2" width="13.28515625" bestFit="1" customWidth="1"/>
    <col min="3" max="3" width="10.7109375" bestFit="1" customWidth="1"/>
    <col min="4" max="4" width="12.5703125" bestFit="1" customWidth="1"/>
    <col min="6" max="6" width="12.28515625" bestFit="1" customWidth="1"/>
    <col min="7" max="7" width="10.42578125" bestFit="1" customWidth="1"/>
    <col min="8" max="8" width="11.140625" bestFit="1" customWidth="1"/>
    <col min="9" max="9" width="11.5703125" bestFit="1" customWidth="1"/>
    <col min="10" max="10" width="12.28515625" bestFit="1" customWidth="1"/>
  </cols>
  <sheetData>
    <row r="1" spans="1:10" x14ac:dyDescent="0.25">
      <c r="A1" s="4"/>
      <c r="B1" s="1"/>
      <c r="C1" s="1"/>
      <c r="D1" s="1"/>
    </row>
    <row r="2" spans="1:10" x14ac:dyDescent="0.25">
      <c r="A2" s="9" t="s">
        <v>4</v>
      </c>
      <c r="B2" s="10">
        <v>45292</v>
      </c>
      <c r="C2" s="2"/>
      <c r="D2" s="2"/>
      <c r="E2" t="s">
        <v>14</v>
      </c>
      <c r="F2" t="s">
        <v>0</v>
      </c>
      <c r="G2" t="s">
        <v>1</v>
      </c>
      <c r="H2" t="s">
        <v>15</v>
      </c>
      <c r="I2" t="s">
        <v>2</v>
      </c>
      <c r="J2" t="s">
        <v>3</v>
      </c>
    </row>
    <row r="3" spans="1:10" x14ac:dyDescent="0.25">
      <c r="A3" s="9" t="s">
        <v>5</v>
      </c>
      <c r="B3" s="3">
        <v>500000</v>
      </c>
      <c r="C3" s="2"/>
      <c r="D3" s="2"/>
      <c r="E3">
        <v>1</v>
      </c>
      <c r="F3" s="13">
        <f>B3</f>
        <v>500000</v>
      </c>
      <c r="G3" s="14">
        <f>$B$9</f>
        <v>5303.2757619537615</v>
      </c>
      <c r="H3" s="13">
        <f>F3*$B$4/12</f>
        <v>2083.3333333333335</v>
      </c>
      <c r="I3" s="14">
        <f>G3-H3</f>
        <v>3219.942428620428</v>
      </c>
      <c r="J3" s="13">
        <f>F3-I3</f>
        <v>496780.05757137958</v>
      </c>
    </row>
    <row r="4" spans="1:10" x14ac:dyDescent="0.25">
      <c r="A4" s="9" t="s">
        <v>6</v>
      </c>
      <c r="B4" s="6">
        <v>0.05</v>
      </c>
      <c r="C4" s="2"/>
      <c r="D4" s="2"/>
      <c r="E4">
        <f>+E3+1</f>
        <v>2</v>
      </c>
      <c r="F4" s="13">
        <f>J3</f>
        <v>496780.05757137958</v>
      </c>
      <c r="G4" s="14">
        <f>$B$9</f>
        <v>5303.2757619537615</v>
      </c>
      <c r="H4" s="13">
        <f>F4*$B$4/12</f>
        <v>2069.9169065474148</v>
      </c>
      <c r="I4" s="14">
        <f>G4-H4</f>
        <v>3233.3588554063467</v>
      </c>
      <c r="J4" s="13">
        <f>F4-I4</f>
        <v>493546.69871597324</v>
      </c>
    </row>
    <row r="5" spans="1:10" x14ac:dyDescent="0.25">
      <c r="A5" s="9" t="s">
        <v>7</v>
      </c>
      <c r="B5" s="11">
        <v>120</v>
      </c>
      <c r="C5" s="2"/>
      <c r="D5" s="2"/>
      <c r="E5">
        <f t="shared" ref="E5:E18" si="0">+E4+1</f>
        <v>3</v>
      </c>
      <c r="F5" s="13">
        <f t="shared" ref="F5:F18" si="1">J4</f>
        <v>493546.69871597324</v>
      </c>
      <c r="G5" s="14">
        <f t="shared" ref="G5:G26" si="2">$B$9</f>
        <v>5303.2757619537615</v>
      </c>
      <c r="H5" s="13">
        <f t="shared" ref="H5:H18" si="3">F5*$B$4/12</f>
        <v>2056.4445779832217</v>
      </c>
      <c r="I5" s="14">
        <f t="shared" ref="I5:I18" si="4">G5-H5</f>
        <v>3246.8311839705398</v>
      </c>
      <c r="J5" s="13">
        <f t="shared" ref="J5:J18" si="5">F5-I5</f>
        <v>490299.86753200268</v>
      </c>
    </row>
    <row r="6" spans="1:10" x14ac:dyDescent="0.25">
      <c r="A6" s="9" t="s">
        <v>8</v>
      </c>
      <c r="B6" s="10">
        <v>45992</v>
      </c>
      <c r="C6" s="2"/>
      <c r="D6" s="2"/>
      <c r="E6">
        <f t="shared" si="0"/>
        <v>4</v>
      </c>
      <c r="F6" s="13">
        <f t="shared" si="1"/>
        <v>490299.86753200268</v>
      </c>
      <c r="G6" s="14">
        <f t="shared" si="2"/>
        <v>5303.2757619537615</v>
      </c>
      <c r="H6" s="13">
        <f t="shared" si="3"/>
        <v>2042.9161147166778</v>
      </c>
      <c r="I6" s="14">
        <f t="shared" si="4"/>
        <v>3260.3596472370837</v>
      </c>
      <c r="J6" s="13">
        <f t="shared" si="5"/>
        <v>487039.50788476563</v>
      </c>
    </row>
    <row r="7" spans="1:10" x14ac:dyDescent="0.25">
      <c r="A7" s="9"/>
      <c r="B7" s="2"/>
      <c r="C7" s="2"/>
      <c r="D7" s="2"/>
      <c r="E7">
        <f t="shared" si="0"/>
        <v>5</v>
      </c>
      <c r="F7" s="13">
        <f t="shared" si="1"/>
        <v>487039.50788476563</v>
      </c>
      <c r="G7" s="14">
        <f t="shared" si="2"/>
        <v>5303.2757619537615</v>
      </c>
      <c r="H7" s="13">
        <f t="shared" si="3"/>
        <v>2029.33128285319</v>
      </c>
      <c r="I7" s="14">
        <f t="shared" si="4"/>
        <v>3273.9444791005717</v>
      </c>
      <c r="J7" s="13">
        <f t="shared" si="5"/>
        <v>483765.56340566505</v>
      </c>
    </row>
    <row r="8" spans="1:10" x14ac:dyDescent="0.25">
      <c r="A8" s="9"/>
      <c r="B8" s="2"/>
      <c r="C8" s="2"/>
      <c r="D8" s="2"/>
      <c r="E8">
        <f t="shared" si="0"/>
        <v>6</v>
      </c>
      <c r="F8" s="13">
        <f t="shared" si="1"/>
        <v>483765.56340566505</v>
      </c>
      <c r="G8" s="14">
        <f t="shared" si="2"/>
        <v>5303.2757619537615</v>
      </c>
      <c r="H8" s="13">
        <f t="shared" si="3"/>
        <v>2015.6898475236046</v>
      </c>
      <c r="I8" s="14">
        <f t="shared" si="4"/>
        <v>3287.5859144301567</v>
      </c>
      <c r="J8" s="13">
        <f t="shared" si="5"/>
        <v>480477.97749123489</v>
      </c>
    </row>
    <row r="9" spans="1:10" x14ac:dyDescent="0.25">
      <c r="A9" s="9" t="s">
        <v>9</v>
      </c>
      <c r="B9" s="7">
        <f>PMT(B4/12,B5,-B3,0)</f>
        <v>5303.2757619537615</v>
      </c>
      <c r="C9" s="2"/>
      <c r="D9" s="2"/>
      <c r="E9">
        <f t="shared" si="0"/>
        <v>7</v>
      </c>
      <c r="F9" s="13">
        <f t="shared" si="1"/>
        <v>480477.97749123489</v>
      </c>
      <c r="G9" s="14">
        <f t="shared" si="2"/>
        <v>5303.2757619537615</v>
      </c>
      <c r="H9" s="13">
        <f t="shared" si="3"/>
        <v>2001.9915728801454</v>
      </c>
      <c r="I9" s="14">
        <f t="shared" si="4"/>
        <v>3301.2841890736163</v>
      </c>
      <c r="J9" s="13">
        <f t="shared" si="5"/>
        <v>477176.69330216129</v>
      </c>
    </row>
    <row r="10" spans="1:10" x14ac:dyDescent="0.25">
      <c r="A10" s="9" t="s">
        <v>10</v>
      </c>
      <c r="B10" s="8">
        <f>DATEDIF(B2,B6,"m")+1</f>
        <v>24</v>
      </c>
      <c r="C10" s="2"/>
      <c r="D10" s="2"/>
      <c r="E10">
        <f t="shared" si="0"/>
        <v>8</v>
      </c>
      <c r="F10" s="13">
        <f t="shared" si="1"/>
        <v>477176.69330216129</v>
      </c>
      <c r="G10" s="14">
        <f t="shared" si="2"/>
        <v>5303.2757619537615</v>
      </c>
      <c r="H10" s="13">
        <f t="shared" si="3"/>
        <v>1988.2362220923387</v>
      </c>
      <c r="I10" s="14">
        <f t="shared" si="4"/>
        <v>3315.0395398614228</v>
      </c>
      <c r="J10" s="13">
        <f t="shared" si="5"/>
        <v>473861.65376229986</v>
      </c>
    </row>
    <row r="11" spans="1:10" x14ac:dyDescent="0.25">
      <c r="A11" s="9" t="s">
        <v>13</v>
      </c>
      <c r="B11" s="7">
        <f>IPMT(B4/12,B10,B5,-B3)</f>
        <v>1760.1911270982127</v>
      </c>
      <c r="C11" s="2"/>
      <c r="D11" s="2"/>
      <c r="E11">
        <f t="shared" si="0"/>
        <v>9</v>
      </c>
      <c r="F11" s="13">
        <f t="shared" si="1"/>
        <v>473861.65376229986</v>
      </c>
      <c r="G11" s="14">
        <f t="shared" si="2"/>
        <v>5303.2757619537615</v>
      </c>
      <c r="H11" s="13">
        <f t="shared" si="3"/>
        <v>1974.4235573429162</v>
      </c>
      <c r="I11" s="14">
        <f t="shared" si="4"/>
        <v>3328.8522046108455</v>
      </c>
      <c r="J11" s="13">
        <f t="shared" si="5"/>
        <v>470532.80155768903</v>
      </c>
    </row>
    <row r="12" spans="1:10" x14ac:dyDescent="0.25">
      <c r="A12" s="9" t="s">
        <v>11</v>
      </c>
      <c r="B12" s="7">
        <f>PPMT(B4/12,B10,B5,-B3)</f>
        <v>3543.0846348555492</v>
      </c>
      <c r="C12" s="2"/>
      <c r="D12" s="2"/>
      <c r="E12">
        <f t="shared" si="0"/>
        <v>10</v>
      </c>
      <c r="F12" s="13">
        <f t="shared" si="1"/>
        <v>470532.80155768903</v>
      </c>
      <c r="G12" s="14">
        <f t="shared" si="2"/>
        <v>5303.2757619537615</v>
      </c>
      <c r="H12" s="13">
        <f t="shared" si="3"/>
        <v>1960.5533398237046</v>
      </c>
      <c r="I12" s="14">
        <f t="shared" si="4"/>
        <v>3342.7224221300567</v>
      </c>
      <c r="J12" s="13">
        <f t="shared" si="5"/>
        <v>467190.07913555898</v>
      </c>
    </row>
    <row r="13" spans="1:10" x14ac:dyDescent="0.25">
      <c r="A13" s="9" t="s">
        <v>12</v>
      </c>
      <c r="B13" s="12">
        <f>FV(B4/12,B10,B9,-B3)</f>
        <v>418902.78586871526</v>
      </c>
      <c r="C13" s="2"/>
      <c r="D13" s="2"/>
      <c r="E13">
        <f t="shared" si="0"/>
        <v>11</v>
      </c>
      <c r="F13" s="13">
        <f t="shared" si="1"/>
        <v>467190.07913555898</v>
      </c>
      <c r="G13" s="14">
        <f t="shared" si="2"/>
        <v>5303.2757619537615</v>
      </c>
      <c r="H13" s="13">
        <f t="shared" si="3"/>
        <v>1946.6253297314959</v>
      </c>
      <c r="I13" s="14">
        <f t="shared" si="4"/>
        <v>3356.6504322222654</v>
      </c>
      <c r="J13" s="13">
        <f t="shared" si="5"/>
        <v>463833.42870333669</v>
      </c>
    </row>
    <row r="14" spans="1:10" x14ac:dyDescent="0.25">
      <c r="A14" s="9"/>
      <c r="B14" s="2"/>
      <c r="C14" s="2"/>
      <c r="D14" s="2"/>
      <c r="E14">
        <f t="shared" si="0"/>
        <v>12</v>
      </c>
      <c r="F14" s="13">
        <f t="shared" si="1"/>
        <v>463833.42870333669</v>
      </c>
      <c r="G14" s="14">
        <f t="shared" si="2"/>
        <v>5303.2757619537615</v>
      </c>
      <c r="H14" s="13">
        <f t="shared" si="3"/>
        <v>1932.6392862639029</v>
      </c>
      <c r="I14" s="14">
        <f t="shared" si="4"/>
        <v>3370.6364756898583</v>
      </c>
      <c r="J14" s="13">
        <f t="shared" si="5"/>
        <v>460462.7922276468</v>
      </c>
    </row>
    <row r="15" spans="1:10" x14ac:dyDescent="0.25">
      <c r="A15" s="9"/>
      <c r="B15" s="2"/>
      <c r="C15" s="2"/>
      <c r="D15" s="2"/>
      <c r="E15">
        <f t="shared" si="0"/>
        <v>13</v>
      </c>
      <c r="F15" s="13">
        <f t="shared" si="1"/>
        <v>460462.7922276468</v>
      </c>
      <c r="G15" s="14">
        <f t="shared" si="2"/>
        <v>5303.2757619537615</v>
      </c>
      <c r="H15" s="13">
        <f t="shared" si="3"/>
        <v>1918.5949676151952</v>
      </c>
      <c r="I15" s="14">
        <f t="shared" si="4"/>
        <v>3384.6807943385666</v>
      </c>
      <c r="J15" s="13">
        <f t="shared" si="5"/>
        <v>457078.11143330822</v>
      </c>
    </row>
    <row r="16" spans="1:10" x14ac:dyDescent="0.25">
      <c r="A16" s="9"/>
      <c r="B16" s="2"/>
      <c r="C16" s="2"/>
      <c r="D16" s="2"/>
      <c r="E16">
        <f t="shared" si="0"/>
        <v>14</v>
      </c>
      <c r="F16" s="13">
        <f t="shared" si="1"/>
        <v>457078.11143330822</v>
      </c>
      <c r="G16" s="14">
        <f t="shared" si="2"/>
        <v>5303.2757619537615</v>
      </c>
      <c r="H16" s="13">
        <f t="shared" si="3"/>
        <v>1904.4921309721176</v>
      </c>
      <c r="I16" s="14">
        <f t="shared" si="4"/>
        <v>3398.7836309816439</v>
      </c>
      <c r="J16" s="13">
        <f t="shared" si="5"/>
        <v>453679.32780232659</v>
      </c>
    </row>
    <row r="17" spans="1:10" x14ac:dyDescent="0.25">
      <c r="A17" s="9"/>
      <c r="B17" s="2"/>
      <c r="C17" s="2"/>
      <c r="D17" s="2"/>
      <c r="E17">
        <f t="shared" si="0"/>
        <v>15</v>
      </c>
      <c r="F17" s="13">
        <f t="shared" si="1"/>
        <v>453679.32780232659</v>
      </c>
      <c r="G17" s="14">
        <f t="shared" si="2"/>
        <v>5303.2757619537615</v>
      </c>
      <c r="H17" s="13">
        <f t="shared" si="3"/>
        <v>1890.3305325096942</v>
      </c>
      <c r="I17" s="14">
        <f t="shared" si="4"/>
        <v>3412.9452294440671</v>
      </c>
      <c r="J17" s="13">
        <f t="shared" si="5"/>
        <v>450266.38257288252</v>
      </c>
    </row>
    <row r="18" spans="1:10" x14ac:dyDescent="0.25">
      <c r="A18" s="9"/>
      <c r="B18" s="2"/>
      <c r="C18" s="2"/>
      <c r="D18" s="2"/>
      <c r="E18">
        <f t="shared" si="0"/>
        <v>16</v>
      </c>
      <c r="F18" s="13">
        <f t="shared" si="1"/>
        <v>450266.38257288252</v>
      </c>
      <c r="G18" s="14">
        <f t="shared" si="2"/>
        <v>5303.2757619537615</v>
      </c>
      <c r="H18" s="13">
        <f t="shared" si="3"/>
        <v>1876.1099273870107</v>
      </c>
      <c r="I18" s="14">
        <f t="shared" si="4"/>
        <v>3427.1658345667511</v>
      </c>
      <c r="J18" s="13">
        <f t="shared" si="5"/>
        <v>446839.21673831576</v>
      </c>
    </row>
    <row r="19" spans="1:10" x14ac:dyDescent="0.25">
      <c r="A19" s="9"/>
      <c r="B19" s="2"/>
      <c r="C19" s="2"/>
      <c r="D19" s="2"/>
      <c r="E19">
        <f>+E18+1</f>
        <v>17</v>
      </c>
      <c r="F19" s="13">
        <f>J18</f>
        <v>446839.21673831576</v>
      </c>
      <c r="G19" s="14">
        <f>$B$9</f>
        <v>5303.2757619537615</v>
      </c>
      <c r="H19" s="13">
        <f>F19*$B$4/12</f>
        <v>1861.8300697429825</v>
      </c>
      <c r="I19" s="14">
        <f>G19-H19</f>
        <v>3441.4456922107793</v>
      </c>
      <c r="J19" s="13">
        <f>F19-I19</f>
        <v>443397.77104610496</v>
      </c>
    </row>
    <row r="20" spans="1:10" x14ac:dyDescent="0.25">
      <c r="A20" s="9"/>
      <c r="B20" s="2"/>
      <c r="C20" s="2"/>
      <c r="D20" s="2"/>
      <c r="E20">
        <f t="shared" ref="E20:E24" si="6">+E19+1</f>
        <v>18</v>
      </c>
      <c r="F20" s="13">
        <f t="shared" ref="F20:F24" si="7">J19</f>
        <v>443397.77104610496</v>
      </c>
      <c r="G20" s="14">
        <f t="shared" si="2"/>
        <v>5303.2757619537615</v>
      </c>
      <c r="H20" s="13">
        <f t="shared" ref="H20:H24" si="8">F20*$B$4/12</f>
        <v>1847.4907126921041</v>
      </c>
      <c r="I20" s="14">
        <f t="shared" ref="I20:I24" si="9">G20-H20</f>
        <v>3455.7850492616572</v>
      </c>
      <c r="J20" s="13">
        <f t="shared" ref="J20:J24" si="10">F20-I20</f>
        <v>439941.98599684332</v>
      </c>
    </row>
    <row r="21" spans="1:10" x14ac:dyDescent="0.25">
      <c r="A21" s="9"/>
      <c r="B21" s="2"/>
      <c r="C21" s="2"/>
      <c r="D21" s="2"/>
      <c r="E21">
        <f t="shared" si="6"/>
        <v>19</v>
      </c>
      <c r="F21" s="13">
        <f t="shared" si="7"/>
        <v>439941.98599684332</v>
      </c>
      <c r="G21" s="14">
        <f t="shared" si="2"/>
        <v>5303.2757619537615</v>
      </c>
      <c r="H21" s="13">
        <f t="shared" si="8"/>
        <v>1833.0916083201807</v>
      </c>
      <c r="I21" s="14">
        <f t="shared" si="9"/>
        <v>3470.1841536335805</v>
      </c>
      <c r="J21" s="13">
        <f t="shared" si="10"/>
        <v>436471.80184320972</v>
      </c>
    </row>
    <row r="22" spans="1:10" x14ac:dyDescent="0.25">
      <c r="A22" s="9"/>
      <c r="B22" s="2"/>
      <c r="C22" s="2"/>
      <c r="D22" s="2"/>
      <c r="E22">
        <f t="shared" si="6"/>
        <v>20</v>
      </c>
      <c r="F22" s="13">
        <f t="shared" si="7"/>
        <v>436471.80184320972</v>
      </c>
      <c r="G22" s="14">
        <f t="shared" si="2"/>
        <v>5303.2757619537615</v>
      </c>
      <c r="H22" s="13">
        <f t="shared" si="8"/>
        <v>1818.6325076800406</v>
      </c>
      <c r="I22" s="14">
        <f t="shared" si="9"/>
        <v>3484.6432542737211</v>
      </c>
      <c r="J22" s="13">
        <f t="shared" si="10"/>
        <v>432987.15858893597</v>
      </c>
    </row>
    <row r="23" spans="1:10" x14ac:dyDescent="0.25">
      <c r="A23" s="9"/>
      <c r="B23" s="2"/>
      <c r="C23" s="2"/>
      <c r="D23" s="2"/>
      <c r="E23">
        <f t="shared" si="6"/>
        <v>21</v>
      </c>
      <c r="F23" s="13">
        <f t="shared" si="7"/>
        <v>432987.15858893597</v>
      </c>
      <c r="G23" s="14">
        <f t="shared" si="2"/>
        <v>5303.2757619537615</v>
      </c>
      <c r="H23" s="13">
        <f t="shared" si="8"/>
        <v>1804.1131607872333</v>
      </c>
      <c r="I23" s="14">
        <f t="shared" si="9"/>
        <v>3499.1626011665285</v>
      </c>
      <c r="J23" s="13">
        <f t="shared" si="10"/>
        <v>429487.99598776945</v>
      </c>
    </row>
    <row r="24" spans="1:10" x14ac:dyDescent="0.25">
      <c r="A24" s="9"/>
      <c r="B24" s="2"/>
      <c r="C24" s="2"/>
      <c r="D24" s="2"/>
      <c r="E24">
        <f t="shared" si="6"/>
        <v>22</v>
      </c>
      <c r="F24" s="13">
        <f t="shared" si="7"/>
        <v>429487.99598776945</v>
      </c>
      <c r="G24" s="14">
        <f t="shared" si="2"/>
        <v>5303.2757619537615</v>
      </c>
      <c r="H24" s="13">
        <f t="shared" si="8"/>
        <v>1789.5333166157061</v>
      </c>
      <c r="I24" s="14">
        <f t="shared" si="9"/>
        <v>3513.7424453380554</v>
      </c>
      <c r="J24" s="13">
        <f t="shared" si="10"/>
        <v>425974.2535424314</v>
      </c>
    </row>
    <row r="25" spans="1:10" x14ac:dyDescent="0.25">
      <c r="A25" s="9"/>
      <c r="B25" s="2"/>
      <c r="C25" s="2"/>
      <c r="D25" s="2"/>
      <c r="E25">
        <f>+E24+1</f>
        <v>23</v>
      </c>
      <c r="F25" s="13">
        <f>J24</f>
        <v>425974.2535424314</v>
      </c>
      <c r="G25" s="14">
        <f>$B$9</f>
        <v>5303.2757619537615</v>
      </c>
      <c r="H25" s="13">
        <f>F25*$B$4/12</f>
        <v>1774.8927230934642</v>
      </c>
      <c r="I25" s="14">
        <f>G25-H25</f>
        <v>3528.3830388602973</v>
      </c>
      <c r="J25" s="13">
        <f>F25-I25</f>
        <v>422445.87050357112</v>
      </c>
    </row>
    <row r="26" spans="1:10" x14ac:dyDescent="0.25">
      <c r="A26" s="9"/>
      <c r="B26" s="2"/>
      <c r="C26" s="2"/>
      <c r="D26" s="2"/>
      <c r="E26">
        <f t="shared" ref="E26" si="11">+E25+1</f>
        <v>24</v>
      </c>
      <c r="F26" s="13">
        <f t="shared" ref="F26" si="12">J25</f>
        <v>422445.87050357112</v>
      </c>
      <c r="G26" s="14">
        <f t="shared" si="2"/>
        <v>5303.2757619537615</v>
      </c>
      <c r="H26" s="13">
        <f t="shared" ref="H26" si="13">F26*$B$4/12</f>
        <v>1760.191127098213</v>
      </c>
      <c r="I26" s="14">
        <f t="shared" ref="I26" si="14">G26-H26</f>
        <v>3543.0846348555488</v>
      </c>
      <c r="J26" s="13">
        <f t="shared" ref="J26" si="15">F26-I26</f>
        <v>418902.78586871555</v>
      </c>
    </row>
    <row r="27" spans="1:10" x14ac:dyDescent="0.25">
      <c r="A27" s="9"/>
      <c r="B27" s="2"/>
      <c r="C27" s="2"/>
      <c r="D27" s="2"/>
    </row>
    <row r="28" spans="1:10" x14ac:dyDescent="0.25">
      <c r="A28" s="9"/>
      <c r="B28" s="2"/>
      <c r="C28" s="2"/>
      <c r="D28" s="2"/>
    </row>
    <row r="29" spans="1:10" x14ac:dyDescent="0.25">
      <c r="A29" s="9"/>
      <c r="B29" s="2"/>
      <c r="C29" s="2"/>
      <c r="D29" s="2"/>
    </row>
    <row r="30" spans="1:10" x14ac:dyDescent="0.25">
      <c r="A30" s="9"/>
      <c r="B30" s="2"/>
      <c r="C30" s="2"/>
      <c r="D30" s="2"/>
      <c r="E30" t="s">
        <v>14</v>
      </c>
      <c r="F30" t="s">
        <v>0</v>
      </c>
      <c r="G30" t="s">
        <v>1</v>
      </c>
      <c r="H30" s="18" t="s">
        <v>15</v>
      </c>
      <c r="I30" s="18" t="s">
        <v>2</v>
      </c>
      <c r="J30" t="s">
        <v>3</v>
      </c>
    </row>
    <row r="31" spans="1:10" x14ac:dyDescent="0.25">
      <c r="A31" s="9" t="s">
        <v>4</v>
      </c>
      <c r="B31" s="10">
        <v>45078</v>
      </c>
      <c r="C31" s="2"/>
      <c r="D31" s="2"/>
      <c r="E31">
        <v>1</v>
      </c>
      <c r="F31" s="13">
        <f>B32</f>
        <v>500000</v>
      </c>
      <c r="G31" s="14">
        <f>$B$9</f>
        <v>5303.2757619537615</v>
      </c>
      <c r="H31" s="19">
        <f>F31*$B$33/12</f>
        <v>2083.3333333333335</v>
      </c>
      <c r="I31" s="20">
        <f>G31-H31</f>
        <v>3219.942428620428</v>
      </c>
      <c r="J31" s="13">
        <f>F31-I31</f>
        <v>496780.05757137958</v>
      </c>
    </row>
    <row r="32" spans="1:10" x14ac:dyDescent="0.25">
      <c r="A32" s="9" t="s">
        <v>5</v>
      </c>
      <c r="B32" s="3">
        <v>500000</v>
      </c>
      <c r="C32" s="2"/>
      <c r="D32" s="2"/>
      <c r="E32">
        <f>+E31+1</f>
        <v>2</v>
      </c>
      <c r="F32" s="13">
        <f>J31</f>
        <v>496780.05757137958</v>
      </c>
      <c r="G32" s="14">
        <f>$B$9</f>
        <v>5303.2757619537615</v>
      </c>
      <c r="H32" s="19">
        <f>F32*$B$4/12</f>
        <v>2069.9169065474148</v>
      </c>
      <c r="I32" s="20">
        <f>G32-H32</f>
        <v>3233.3588554063467</v>
      </c>
      <c r="J32" s="13">
        <f>F32-I32</f>
        <v>493546.69871597324</v>
      </c>
    </row>
    <row r="33" spans="1:10" x14ac:dyDescent="0.25">
      <c r="A33" s="9" t="s">
        <v>6</v>
      </c>
      <c r="B33" s="6">
        <v>0.05</v>
      </c>
      <c r="E33">
        <f t="shared" ref="E33" si="16">+E32+1</f>
        <v>3</v>
      </c>
      <c r="F33" s="13">
        <f t="shared" ref="F33" si="17">J32</f>
        <v>493546.69871597324</v>
      </c>
      <c r="G33" s="14">
        <f t="shared" ref="G33:G61" si="18">$B$9</f>
        <v>5303.2757619537615</v>
      </c>
      <c r="H33" s="19">
        <f t="shared" ref="H33" si="19">F33*$B$4/12</f>
        <v>2056.4445779832217</v>
      </c>
      <c r="I33" s="20">
        <f t="shared" ref="I33" si="20">G33-H33</f>
        <v>3246.8311839705398</v>
      </c>
      <c r="J33" s="13">
        <f t="shared" ref="J33" si="21">F33-I33</f>
        <v>490299.86753200268</v>
      </c>
    </row>
    <row r="34" spans="1:10" x14ac:dyDescent="0.25">
      <c r="A34" s="9" t="s">
        <v>7</v>
      </c>
      <c r="B34" s="11">
        <v>120</v>
      </c>
      <c r="E34">
        <f t="shared" ref="E34:E50" si="22">+E33+1</f>
        <v>4</v>
      </c>
      <c r="F34" s="13">
        <f t="shared" ref="F34:F50" si="23">J33</f>
        <v>490299.86753200268</v>
      </c>
      <c r="G34" s="14">
        <f t="shared" si="18"/>
        <v>5303.2757619537615</v>
      </c>
      <c r="H34" s="19">
        <f t="shared" ref="H34:H50" si="24">F34*$B$4/12</f>
        <v>2042.9161147166778</v>
      </c>
      <c r="I34" s="20">
        <f t="shared" ref="I34:I50" si="25">G34-H34</f>
        <v>3260.3596472370837</v>
      </c>
      <c r="J34" s="13">
        <f t="shared" ref="J34:J50" si="26">F34-I34</f>
        <v>487039.50788476563</v>
      </c>
    </row>
    <row r="35" spans="1:10" x14ac:dyDescent="0.25">
      <c r="A35" s="9" t="s">
        <v>16</v>
      </c>
      <c r="B35" s="10">
        <v>45658</v>
      </c>
      <c r="E35">
        <f t="shared" si="22"/>
        <v>5</v>
      </c>
      <c r="F35" s="13">
        <f t="shared" si="23"/>
        <v>487039.50788476563</v>
      </c>
      <c r="G35" s="14">
        <f t="shared" si="18"/>
        <v>5303.2757619537615</v>
      </c>
      <c r="H35" s="19">
        <f t="shared" si="24"/>
        <v>2029.33128285319</v>
      </c>
      <c r="I35" s="20">
        <f t="shared" si="25"/>
        <v>3273.9444791005717</v>
      </c>
      <c r="J35" s="13">
        <f t="shared" si="26"/>
        <v>483765.56340566505</v>
      </c>
    </row>
    <row r="36" spans="1:10" x14ac:dyDescent="0.25">
      <c r="A36" s="9" t="s">
        <v>17</v>
      </c>
      <c r="B36" s="10">
        <v>45992</v>
      </c>
      <c r="E36">
        <f t="shared" si="22"/>
        <v>6</v>
      </c>
      <c r="F36" s="13">
        <f t="shared" si="23"/>
        <v>483765.56340566505</v>
      </c>
      <c r="G36" s="14">
        <f t="shared" si="18"/>
        <v>5303.2757619537615</v>
      </c>
      <c r="H36" s="19">
        <f t="shared" si="24"/>
        <v>2015.6898475236046</v>
      </c>
      <c r="I36" s="20">
        <f t="shared" si="25"/>
        <v>3287.5859144301567</v>
      </c>
      <c r="J36" s="13">
        <f t="shared" si="26"/>
        <v>480477.97749123489</v>
      </c>
    </row>
    <row r="37" spans="1:10" x14ac:dyDescent="0.25">
      <c r="E37">
        <f t="shared" si="22"/>
        <v>7</v>
      </c>
      <c r="F37" s="13">
        <f t="shared" si="23"/>
        <v>480477.97749123489</v>
      </c>
      <c r="G37" s="14">
        <f t="shared" si="18"/>
        <v>5303.2757619537615</v>
      </c>
      <c r="H37" s="19">
        <f t="shared" si="24"/>
        <v>2001.9915728801454</v>
      </c>
      <c r="I37" s="20">
        <f t="shared" si="25"/>
        <v>3301.2841890736163</v>
      </c>
      <c r="J37" s="13">
        <f t="shared" si="26"/>
        <v>477176.69330216129</v>
      </c>
    </row>
    <row r="38" spans="1:10" x14ac:dyDescent="0.25">
      <c r="E38">
        <f t="shared" si="22"/>
        <v>8</v>
      </c>
      <c r="F38" s="13">
        <f t="shared" si="23"/>
        <v>477176.69330216129</v>
      </c>
      <c r="G38" s="14">
        <f t="shared" si="18"/>
        <v>5303.2757619537615</v>
      </c>
      <c r="H38" s="19">
        <f t="shared" si="24"/>
        <v>1988.2362220923387</v>
      </c>
      <c r="I38" s="20">
        <f t="shared" si="25"/>
        <v>3315.0395398614228</v>
      </c>
      <c r="J38" s="13">
        <f t="shared" si="26"/>
        <v>473861.65376229986</v>
      </c>
    </row>
    <row r="39" spans="1:10" x14ac:dyDescent="0.25">
      <c r="A39" s="9" t="s">
        <v>9</v>
      </c>
      <c r="B39" s="7">
        <f>PMT(B33/12,B34,-B32,0)</f>
        <v>5303.2757619537615</v>
      </c>
      <c r="E39">
        <f t="shared" si="22"/>
        <v>9</v>
      </c>
      <c r="F39" s="13">
        <f t="shared" si="23"/>
        <v>473861.65376229986</v>
      </c>
      <c r="G39" s="14">
        <f t="shared" si="18"/>
        <v>5303.2757619537615</v>
      </c>
      <c r="H39" s="19">
        <f t="shared" si="24"/>
        <v>1974.4235573429162</v>
      </c>
      <c r="I39" s="20">
        <f t="shared" si="25"/>
        <v>3328.8522046108455</v>
      </c>
      <c r="J39" s="13">
        <f t="shared" si="26"/>
        <v>470532.80155768903</v>
      </c>
    </row>
    <row r="40" spans="1:10" x14ac:dyDescent="0.25">
      <c r="A40" s="5" t="s">
        <v>18</v>
      </c>
      <c r="B40" s="15">
        <f>DATEDIF(B31,B35,"m")+1</f>
        <v>20</v>
      </c>
      <c r="E40">
        <f t="shared" si="22"/>
        <v>10</v>
      </c>
      <c r="F40" s="13">
        <f t="shared" si="23"/>
        <v>470532.80155768903</v>
      </c>
      <c r="G40" s="14">
        <f t="shared" si="18"/>
        <v>5303.2757619537615</v>
      </c>
      <c r="H40" s="19">
        <f t="shared" si="24"/>
        <v>1960.5533398237046</v>
      </c>
      <c r="I40" s="20">
        <f t="shared" si="25"/>
        <v>3342.7224221300567</v>
      </c>
      <c r="J40" s="13">
        <f t="shared" si="26"/>
        <v>467190.07913555898</v>
      </c>
    </row>
    <row r="41" spans="1:10" x14ac:dyDescent="0.25">
      <c r="A41" s="5" t="s">
        <v>19</v>
      </c>
      <c r="B41" s="15">
        <f>DATEDIF(B31,B36,"m")+1</f>
        <v>31</v>
      </c>
      <c r="E41">
        <f t="shared" si="22"/>
        <v>11</v>
      </c>
      <c r="F41" s="13">
        <f t="shared" si="23"/>
        <v>467190.07913555898</v>
      </c>
      <c r="G41" s="14">
        <f t="shared" si="18"/>
        <v>5303.2757619537615</v>
      </c>
      <c r="H41" s="19">
        <f t="shared" si="24"/>
        <v>1946.6253297314959</v>
      </c>
      <c r="I41" s="20">
        <f t="shared" si="25"/>
        <v>3356.6504322222654</v>
      </c>
      <c r="J41" s="13">
        <f t="shared" si="26"/>
        <v>463833.42870333669</v>
      </c>
    </row>
    <row r="42" spans="1:10" x14ac:dyDescent="0.25">
      <c r="A42" s="5" t="s">
        <v>20</v>
      </c>
      <c r="B42" s="16">
        <f>-CUMIPMT(B33/12,B34,B32,B40,B41,0)</f>
        <v>20851.878184383735</v>
      </c>
      <c r="E42">
        <f t="shared" si="22"/>
        <v>12</v>
      </c>
      <c r="F42" s="13">
        <f t="shared" si="23"/>
        <v>463833.42870333669</v>
      </c>
      <c r="G42" s="14">
        <f t="shared" si="18"/>
        <v>5303.2757619537615</v>
      </c>
      <c r="H42" s="19">
        <f t="shared" si="24"/>
        <v>1932.6392862639029</v>
      </c>
      <c r="I42" s="20">
        <f t="shared" si="25"/>
        <v>3370.6364756898583</v>
      </c>
      <c r="J42" s="13">
        <f t="shared" si="26"/>
        <v>460462.7922276468</v>
      </c>
    </row>
    <row r="43" spans="1:10" x14ac:dyDescent="0.25">
      <c r="A43" s="5" t="s">
        <v>21</v>
      </c>
      <c r="B43" s="16">
        <f>-CUMPRINC(B33/12,B34,B32,B40,B41,0)</f>
        <v>42787.430959061399</v>
      </c>
      <c r="E43">
        <f t="shared" si="22"/>
        <v>13</v>
      </c>
      <c r="F43" s="13">
        <f t="shared" si="23"/>
        <v>460462.7922276468</v>
      </c>
      <c r="G43" s="14">
        <f t="shared" si="18"/>
        <v>5303.2757619537615</v>
      </c>
      <c r="H43" s="19">
        <f t="shared" si="24"/>
        <v>1918.5949676151952</v>
      </c>
      <c r="I43" s="20">
        <f t="shared" si="25"/>
        <v>3384.6807943385666</v>
      </c>
      <c r="J43" s="13">
        <f t="shared" si="26"/>
        <v>457078.11143330822</v>
      </c>
    </row>
    <row r="44" spans="1:10" x14ac:dyDescent="0.25">
      <c r="A44" s="5" t="s">
        <v>12</v>
      </c>
      <c r="B44" s="17">
        <f>FV(B33/12,B41,B39,-B32)</f>
        <v>393684.37088414771</v>
      </c>
      <c r="E44">
        <f t="shared" si="22"/>
        <v>14</v>
      </c>
      <c r="F44" s="13">
        <f t="shared" si="23"/>
        <v>457078.11143330822</v>
      </c>
      <c r="G44" s="14">
        <f t="shared" si="18"/>
        <v>5303.2757619537615</v>
      </c>
      <c r="H44" s="19">
        <f t="shared" si="24"/>
        <v>1904.4921309721176</v>
      </c>
      <c r="I44" s="20">
        <f t="shared" si="25"/>
        <v>3398.7836309816439</v>
      </c>
      <c r="J44" s="13">
        <f t="shared" si="26"/>
        <v>453679.32780232659</v>
      </c>
    </row>
    <row r="45" spans="1:10" x14ac:dyDescent="0.25">
      <c r="B45" s="14"/>
      <c r="E45">
        <f t="shared" si="22"/>
        <v>15</v>
      </c>
      <c r="F45" s="13">
        <f t="shared" si="23"/>
        <v>453679.32780232659</v>
      </c>
      <c r="G45" s="14">
        <f t="shared" si="18"/>
        <v>5303.2757619537615</v>
      </c>
      <c r="H45" s="19">
        <f t="shared" si="24"/>
        <v>1890.3305325096942</v>
      </c>
      <c r="I45" s="20">
        <f t="shared" si="25"/>
        <v>3412.9452294440671</v>
      </c>
      <c r="J45" s="13">
        <f t="shared" si="26"/>
        <v>450266.38257288252</v>
      </c>
    </row>
    <row r="46" spans="1:10" x14ac:dyDescent="0.25">
      <c r="B46" s="14"/>
      <c r="E46">
        <f t="shared" si="22"/>
        <v>16</v>
      </c>
      <c r="F46" s="13">
        <f t="shared" si="23"/>
        <v>450266.38257288252</v>
      </c>
      <c r="G46" s="14">
        <f t="shared" si="18"/>
        <v>5303.2757619537615</v>
      </c>
      <c r="H46" s="19">
        <f t="shared" si="24"/>
        <v>1876.1099273870107</v>
      </c>
      <c r="I46" s="20">
        <f t="shared" si="25"/>
        <v>3427.1658345667511</v>
      </c>
      <c r="J46" s="13">
        <f t="shared" si="26"/>
        <v>446839.21673831576</v>
      </c>
    </row>
    <row r="47" spans="1:10" x14ac:dyDescent="0.25">
      <c r="E47">
        <f t="shared" si="22"/>
        <v>17</v>
      </c>
      <c r="F47" s="13">
        <f t="shared" si="23"/>
        <v>446839.21673831576</v>
      </c>
      <c r="G47" s="14">
        <f t="shared" si="18"/>
        <v>5303.2757619537615</v>
      </c>
      <c r="H47" s="19">
        <f t="shared" si="24"/>
        <v>1861.8300697429825</v>
      </c>
      <c r="I47" s="20">
        <f t="shared" si="25"/>
        <v>3441.4456922107793</v>
      </c>
      <c r="J47" s="13">
        <f t="shared" si="26"/>
        <v>443397.77104610496</v>
      </c>
    </row>
    <row r="48" spans="1:10" x14ac:dyDescent="0.25">
      <c r="E48">
        <f t="shared" si="22"/>
        <v>18</v>
      </c>
      <c r="F48" s="13">
        <f t="shared" si="23"/>
        <v>443397.77104610496</v>
      </c>
      <c r="G48" s="14">
        <f t="shared" si="18"/>
        <v>5303.2757619537615</v>
      </c>
      <c r="H48" s="19">
        <f t="shared" si="24"/>
        <v>1847.4907126921041</v>
      </c>
      <c r="I48" s="20">
        <f t="shared" si="25"/>
        <v>3455.7850492616572</v>
      </c>
      <c r="J48" s="13">
        <f t="shared" si="26"/>
        <v>439941.98599684332</v>
      </c>
    </row>
    <row r="49" spans="5:10" x14ac:dyDescent="0.25">
      <c r="E49">
        <f t="shared" si="22"/>
        <v>19</v>
      </c>
      <c r="F49" s="13">
        <f t="shared" si="23"/>
        <v>439941.98599684332</v>
      </c>
      <c r="G49" s="14">
        <f t="shared" si="18"/>
        <v>5303.2757619537615</v>
      </c>
      <c r="H49" s="19">
        <f t="shared" si="24"/>
        <v>1833.0916083201807</v>
      </c>
      <c r="I49" s="20">
        <f t="shared" si="25"/>
        <v>3470.1841536335805</v>
      </c>
      <c r="J49" s="13">
        <f t="shared" si="26"/>
        <v>436471.80184320972</v>
      </c>
    </row>
    <row r="50" spans="5:10" x14ac:dyDescent="0.25">
      <c r="E50">
        <f t="shared" si="22"/>
        <v>20</v>
      </c>
      <c r="F50" s="13">
        <f t="shared" si="23"/>
        <v>436471.80184320972</v>
      </c>
      <c r="G50" s="14">
        <f t="shared" si="18"/>
        <v>5303.2757619537615</v>
      </c>
      <c r="H50" s="19">
        <f t="shared" si="24"/>
        <v>1818.6325076800406</v>
      </c>
      <c r="I50" s="20">
        <f t="shared" si="25"/>
        <v>3484.6432542737211</v>
      </c>
      <c r="J50" s="13">
        <f t="shared" si="26"/>
        <v>432987.15858893597</v>
      </c>
    </row>
    <row r="51" spans="5:10" x14ac:dyDescent="0.25">
      <c r="E51">
        <f t="shared" ref="E51:E61" si="27">+E50+1</f>
        <v>21</v>
      </c>
      <c r="F51" s="13">
        <f t="shared" ref="F51:F61" si="28">J50</f>
        <v>432987.15858893597</v>
      </c>
      <c r="G51" s="14">
        <f t="shared" si="18"/>
        <v>5303.2757619537615</v>
      </c>
      <c r="H51" s="19">
        <f t="shared" ref="H51:H61" si="29">F51*$B$4/12</f>
        <v>1804.1131607872333</v>
      </c>
      <c r="I51" s="20">
        <f t="shared" ref="I51:I61" si="30">G51-H51</f>
        <v>3499.1626011665285</v>
      </c>
      <c r="J51" s="13">
        <f t="shared" ref="J51:J61" si="31">F51-I51</f>
        <v>429487.99598776945</v>
      </c>
    </row>
    <row r="52" spans="5:10" x14ac:dyDescent="0.25">
      <c r="E52">
        <f t="shared" si="27"/>
        <v>22</v>
      </c>
      <c r="F52" s="13">
        <f t="shared" si="28"/>
        <v>429487.99598776945</v>
      </c>
      <c r="G52" s="14">
        <f t="shared" si="18"/>
        <v>5303.2757619537615</v>
      </c>
      <c r="H52" s="19">
        <f t="shared" si="29"/>
        <v>1789.5333166157061</v>
      </c>
      <c r="I52" s="20">
        <f t="shared" si="30"/>
        <v>3513.7424453380554</v>
      </c>
      <c r="J52" s="13">
        <f t="shared" si="31"/>
        <v>425974.2535424314</v>
      </c>
    </row>
    <row r="53" spans="5:10" x14ac:dyDescent="0.25">
      <c r="E53">
        <f t="shared" si="27"/>
        <v>23</v>
      </c>
      <c r="F53" s="13">
        <f t="shared" si="28"/>
        <v>425974.2535424314</v>
      </c>
      <c r="G53" s="14">
        <f t="shared" si="18"/>
        <v>5303.2757619537615</v>
      </c>
      <c r="H53" s="19">
        <f t="shared" si="29"/>
        <v>1774.8927230934642</v>
      </c>
      <c r="I53" s="20">
        <f t="shared" si="30"/>
        <v>3528.3830388602973</v>
      </c>
      <c r="J53" s="13">
        <f t="shared" si="31"/>
        <v>422445.87050357112</v>
      </c>
    </row>
    <row r="54" spans="5:10" x14ac:dyDescent="0.25">
      <c r="E54">
        <f t="shared" si="27"/>
        <v>24</v>
      </c>
      <c r="F54" s="13">
        <f t="shared" si="28"/>
        <v>422445.87050357112</v>
      </c>
      <c r="G54" s="14">
        <f t="shared" si="18"/>
        <v>5303.2757619537615</v>
      </c>
      <c r="H54" s="19">
        <f t="shared" si="29"/>
        <v>1760.191127098213</v>
      </c>
      <c r="I54" s="20">
        <f t="shared" si="30"/>
        <v>3543.0846348555488</v>
      </c>
      <c r="J54" s="13">
        <f t="shared" si="31"/>
        <v>418902.78586871555</v>
      </c>
    </row>
    <row r="55" spans="5:10" x14ac:dyDescent="0.25">
      <c r="E55">
        <f t="shared" si="27"/>
        <v>25</v>
      </c>
      <c r="F55" s="13">
        <f t="shared" si="28"/>
        <v>418902.78586871555</v>
      </c>
      <c r="G55" s="14">
        <f t="shared" si="18"/>
        <v>5303.2757619537615</v>
      </c>
      <c r="H55" s="19">
        <f t="shared" si="29"/>
        <v>1745.4282744529817</v>
      </c>
      <c r="I55" s="20">
        <f t="shared" si="30"/>
        <v>3557.8474875007796</v>
      </c>
      <c r="J55" s="13">
        <f t="shared" si="31"/>
        <v>415344.9383812148</v>
      </c>
    </row>
    <row r="56" spans="5:10" x14ac:dyDescent="0.25">
      <c r="E56">
        <f t="shared" si="27"/>
        <v>26</v>
      </c>
      <c r="F56" s="13">
        <f t="shared" si="28"/>
        <v>415344.9383812148</v>
      </c>
      <c r="G56" s="14">
        <f t="shared" si="18"/>
        <v>5303.2757619537615</v>
      </c>
      <c r="H56" s="19">
        <f t="shared" si="29"/>
        <v>1730.6039099217285</v>
      </c>
      <c r="I56" s="20">
        <f t="shared" si="30"/>
        <v>3572.6718520320328</v>
      </c>
      <c r="J56" s="13">
        <f t="shared" si="31"/>
        <v>411772.26652918279</v>
      </c>
    </row>
    <row r="57" spans="5:10" x14ac:dyDescent="0.25">
      <c r="E57">
        <f t="shared" si="27"/>
        <v>27</v>
      </c>
      <c r="F57" s="13">
        <f t="shared" si="28"/>
        <v>411772.26652918279</v>
      </c>
      <c r="G57" s="14">
        <f t="shared" si="18"/>
        <v>5303.2757619537615</v>
      </c>
      <c r="H57" s="19">
        <f t="shared" si="29"/>
        <v>1715.7177772049283</v>
      </c>
      <c r="I57" s="20">
        <f t="shared" si="30"/>
        <v>3587.5579847488334</v>
      </c>
      <c r="J57" s="13">
        <f t="shared" si="31"/>
        <v>408184.70854443393</v>
      </c>
    </row>
    <row r="58" spans="5:10" x14ac:dyDescent="0.25">
      <c r="E58">
        <f t="shared" si="27"/>
        <v>28</v>
      </c>
      <c r="F58" s="13">
        <f t="shared" si="28"/>
        <v>408184.70854443393</v>
      </c>
      <c r="G58" s="14">
        <f t="shared" si="18"/>
        <v>5303.2757619537615</v>
      </c>
      <c r="H58" s="19">
        <f t="shared" si="29"/>
        <v>1700.7696189351416</v>
      </c>
      <c r="I58" s="20">
        <f t="shared" si="30"/>
        <v>3602.5061430186197</v>
      </c>
      <c r="J58" s="13">
        <f t="shared" si="31"/>
        <v>404582.20240141533</v>
      </c>
    </row>
    <row r="59" spans="5:10" x14ac:dyDescent="0.25">
      <c r="E59">
        <f t="shared" si="27"/>
        <v>29</v>
      </c>
      <c r="F59" s="13">
        <f t="shared" si="28"/>
        <v>404582.20240141533</v>
      </c>
      <c r="G59" s="14">
        <f t="shared" si="18"/>
        <v>5303.2757619537615</v>
      </c>
      <c r="H59" s="19">
        <f t="shared" si="29"/>
        <v>1685.7591766725639</v>
      </c>
      <c r="I59" s="20">
        <f t="shared" si="30"/>
        <v>3617.5165852811979</v>
      </c>
      <c r="J59" s="13">
        <f t="shared" si="31"/>
        <v>400964.68581613415</v>
      </c>
    </row>
    <row r="60" spans="5:10" x14ac:dyDescent="0.25">
      <c r="E60">
        <f t="shared" si="27"/>
        <v>30</v>
      </c>
      <c r="F60" s="13">
        <f t="shared" si="28"/>
        <v>400964.68581613415</v>
      </c>
      <c r="G60" s="14">
        <f t="shared" si="18"/>
        <v>5303.2757619537615</v>
      </c>
      <c r="H60" s="19">
        <f t="shared" si="29"/>
        <v>1670.686190900559</v>
      </c>
      <c r="I60" s="20">
        <f t="shared" si="30"/>
        <v>3632.5895710532022</v>
      </c>
      <c r="J60" s="13">
        <f t="shared" si="31"/>
        <v>397332.09624508093</v>
      </c>
    </row>
    <row r="61" spans="5:10" x14ac:dyDescent="0.25">
      <c r="E61">
        <f t="shared" si="27"/>
        <v>31</v>
      </c>
      <c r="F61" s="13">
        <f t="shared" si="28"/>
        <v>397332.09624508093</v>
      </c>
      <c r="G61" s="14">
        <f t="shared" si="18"/>
        <v>5303.2757619537615</v>
      </c>
      <c r="H61" s="19">
        <f t="shared" si="29"/>
        <v>1655.5504010211707</v>
      </c>
      <c r="I61" s="20">
        <f t="shared" si="30"/>
        <v>3647.7253609325908</v>
      </c>
      <c r="J61" s="13">
        <f t="shared" si="31"/>
        <v>393684.37088414835</v>
      </c>
    </row>
    <row r="62" spans="5:10" x14ac:dyDescent="0.25">
      <c r="H62" s="13">
        <f>SUM(H50:H61)</f>
        <v>20851.878184383731</v>
      </c>
      <c r="I62" s="14">
        <f>SUM(I50:I61)</f>
        <v>42787.430959061407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</dc:creator>
  <cp:lastModifiedBy>David J</cp:lastModifiedBy>
  <dcterms:created xsi:type="dcterms:W3CDTF">2024-03-12T17:23:54Z</dcterms:created>
  <dcterms:modified xsi:type="dcterms:W3CDTF">2024-03-12T18:13:18Z</dcterms:modified>
</cp:coreProperties>
</file>